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c61d0a0e703f42a/Documents/CSPC/Treasurer reports/"/>
    </mc:Choice>
  </mc:AlternateContent>
  <xr:revisionPtr revIDLastSave="0" documentId="8_{CFAC56B8-CE21-47EE-AED4-7D3D3EEDAE9F}" xr6:coauthVersionLast="47" xr6:coauthVersionMax="47" xr10:uidLastSave="{00000000-0000-0000-0000-000000000000}"/>
  <bookViews>
    <workbookView xWindow="-108" yWindow="-108" windowWidth="23256" windowHeight="12456" xr2:uid="{4F12072E-E616-4F0F-92A0-D27640D780CE}"/>
  </bookViews>
  <sheets>
    <sheet name="Budg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1" l="1"/>
  <c r="B89" i="1"/>
  <c r="B88" i="1"/>
  <c r="C7" i="1"/>
  <c r="L6" i="1"/>
  <c r="B90" i="1" l="1"/>
  <c r="C70" i="1"/>
  <c r="B69" i="1"/>
  <c r="C69" i="1" s="1"/>
  <c r="C68" i="1"/>
  <c r="C65" i="1"/>
  <c r="C64" i="1"/>
  <c r="C73" i="1" s="1"/>
  <c r="C63" i="1"/>
  <c r="B62" i="1"/>
  <c r="B75" i="1" s="1"/>
  <c r="C61" i="1"/>
  <c r="C60" i="1"/>
  <c r="C75" i="1" s="1"/>
  <c r="C59" i="1"/>
  <c r="B43" i="1"/>
  <c r="C38" i="1"/>
  <c r="B38" i="1"/>
  <c r="C35" i="1"/>
  <c r="B35" i="1"/>
  <c r="B34" i="1"/>
  <c r="D33" i="1"/>
  <c r="F33" i="1" s="1"/>
  <c r="D32" i="1"/>
  <c r="F32" i="1" s="1"/>
  <c r="D31" i="1"/>
  <c r="F31" i="1" s="1"/>
  <c r="D30" i="1"/>
  <c r="F30" i="1" s="1"/>
  <c r="D29" i="1"/>
  <c r="F29" i="1" s="1"/>
  <c r="F28" i="1"/>
  <c r="D28" i="1"/>
  <c r="H27" i="1"/>
  <c r="D27" i="1"/>
  <c r="F27" i="1" s="1"/>
  <c r="D26" i="1"/>
  <c r="F26" i="1" s="1"/>
  <c r="D25" i="1"/>
  <c r="F25" i="1" s="1"/>
  <c r="K24" i="1"/>
  <c r="D24" i="1"/>
  <c r="F24" i="1" s="1"/>
  <c r="D23" i="1"/>
  <c r="F23" i="1" s="1"/>
  <c r="D22" i="1"/>
  <c r="F22" i="1" s="1"/>
  <c r="E34" i="1"/>
  <c r="D21" i="1"/>
  <c r="F21" i="1" s="1"/>
  <c r="F20" i="1"/>
  <c r="D20" i="1"/>
  <c r="F19" i="1"/>
  <c r="D19" i="1"/>
  <c r="D18" i="1"/>
  <c r="F18" i="1" s="1"/>
  <c r="D17" i="1"/>
  <c r="F17" i="1" s="1"/>
  <c r="D16" i="1"/>
  <c r="F16" i="1" s="1"/>
  <c r="D15" i="1"/>
  <c r="F15" i="1" s="1"/>
  <c r="F14" i="1"/>
  <c r="D14" i="1"/>
  <c r="C13" i="1"/>
  <c r="D13" i="1" s="1"/>
  <c r="F13" i="1" s="1"/>
  <c r="D12" i="1"/>
  <c r="F12" i="1" s="1"/>
  <c r="D11" i="1"/>
  <c r="F11" i="1" s="1"/>
  <c r="B11" i="1"/>
  <c r="H5" i="1"/>
  <c r="H4" i="1"/>
  <c r="C74" i="1" l="1"/>
  <c r="D35" i="1"/>
  <c r="B39" i="1"/>
  <c r="C43" i="1"/>
  <c r="D34" i="1"/>
  <c r="F34" i="1" s="1"/>
  <c r="C39" i="1"/>
  <c r="C62" i="1"/>
  <c r="D10" i="1"/>
  <c r="F10" i="1" s="1"/>
</calcChain>
</file>

<file path=xl/sharedStrings.xml><?xml version="1.0" encoding="utf-8"?>
<sst xmlns="http://schemas.openxmlformats.org/spreadsheetml/2006/main" count="129" uniqueCount="116">
  <si>
    <t>ST BRIGID CSPC - 2024-2025 BUDGET</t>
  </si>
  <si>
    <t>*Note - for easier interpretation of 24-25 school year spends: pizza, 2023-2024 and Chocolate costs are shown but have been separated from general fund budget calculations.</t>
  </si>
  <si>
    <t>General Fund only shown here - no Playground, PIC/PRO or Staff Appreciation</t>
  </si>
  <si>
    <t>Category</t>
  </si>
  <si>
    <t>Current Allocations Remaining</t>
  </si>
  <si>
    <t>Anticipated "for sure" claims</t>
  </si>
  <si>
    <t>Anticipated Allocations remaining May 31</t>
  </si>
  <si>
    <t>2023-2024 costs (already budgeted for/covered and not included in calcs)</t>
  </si>
  <si>
    <t>Pizza Costs (as ordered and not included in general fund disbursements calc)</t>
  </si>
  <si>
    <t>Chocolate Costs (as ordered - profits went to playground fund not general)</t>
  </si>
  <si>
    <t>BUSES</t>
  </si>
  <si>
    <t>Buses for track,  cross country, festival of trees, combo trip, skate day</t>
  </si>
  <si>
    <t>SCIENTISTS/SCIENCE</t>
  </si>
  <si>
    <t>MATH CONTESTS</t>
  </si>
  <si>
    <t>PRESENTATIONS/PLAYS/WORKSHOPS/DANCES</t>
  </si>
  <si>
    <t>LEARNING MATERIALS</t>
  </si>
  <si>
    <t xml:space="preserve">    Forest of Reading</t>
  </si>
  <si>
    <t>*need invoice</t>
  </si>
  <si>
    <t xml:space="preserve">    Agendas</t>
  </si>
  <si>
    <t>WE ARE ALSO USING $1800 from PIC/PRO</t>
  </si>
  <si>
    <t xml:space="preserve">    Teacher allotment - classroom extras</t>
  </si>
  <si>
    <t>For extra learning activities, décor, class library, etc (200/teacher)</t>
  </si>
  <si>
    <t xml:space="preserve">   Musical Instruments/other</t>
  </si>
  <si>
    <t>recorder purchase, plus W5H buzzers</t>
  </si>
  <si>
    <t xml:space="preserve">   Outdoor Learning</t>
  </si>
  <si>
    <t>SACRAMENTS &amp; CELEBRATIONS</t>
  </si>
  <si>
    <t xml:space="preserve">   Sacraments</t>
  </si>
  <si>
    <t>Confirmation and Communion</t>
  </si>
  <si>
    <t xml:space="preserve">   Grad</t>
  </si>
  <si>
    <t>Grade 8 will help with a couple of pizza days</t>
  </si>
  <si>
    <t xml:space="preserve">   Pancake Tuesday</t>
  </si>
  <si>
    <t xml:space="preserve">   Skate Day</t>
  </si>
  <si>
    <t xml:space="preserve">   Kindergarten Social</t>
  </si>
  <si>
    <t>SPIRITWEAR</t>
  </si>
  <si>
    <t>basketball and other jerseys, extra kneepads for volleyball, soccer socks</t>
  </si>
  <si>
    <t>TECH</t>
  </si>
  <si>
    <t>EVENTS/PRIZES</t>
  </si>
  <si>
    <t>OTHER</t>
  </si>
  <si>
    <t xml:space="preserve">   Administrative costs (bank fees, printing, etc)</t>
  </si>
  <si>
    <t xml:space="preserve">   Babysitting Course</t>
  </si>
  <si>
    <t xml:space="preserve">   Clubs+sports</t>
  </si>
  <si>
    <t xml:space="preserve">   Principal's Discretion</t>
  </si>
  <si>
    <r>
      <t>SUBTOTAL: General Fund Disbursements</t>
    </r>
    <r>
      <rPr>
        <sz val="11"/>
        <color theme="1"/>
        <rFont val="Aptos Narrow"/>
        <family val="2"/>
        <scheme val="minor"/>
      </rPr>
      <t xml:space="preserve"> (no pizza, no 23-24 carryover costs)</t>
    </r>
  </si>
  <si>
    <r>
      <t xml:space="preserve">TOTAL: All disbursements </t>
    </r>
    <r>
      <rPr>
        <sz val="11"/>
        <color theme="1"/>
        <rFont val="Aptos Narrow"/>
        <family val="2"/>
        <scheme val="minor"/>
      </rPr>
      <t>(includes pizza, 23-24 carryover and 24-25 spends)</t>
    </r>
  </si>
  <si>
    <t>$ paid to school (error - Raptors $ sent to our account)</t>
  </si>
  <si>
    <t>Upcoming Costs (2024-2025)</t>
  </si>
  <si>
    <t>Playground &amp; Greening funds ($1500 still in CSPC account)</t>
  </si>
  <si>
    <t xml:space="preserve">TOTAL: All disbursements </t>
  </si>
  <si>
    <t>Per student spend</t>
  </si>
  <si>
    <t>for reference</t>
  </si>
  <si>
    <t>Notes:</t>
  </si>
  <si>
    <t xml:space="preserve">1. Additional  general fund income will likely be generated from March-June pizza (pizza session 3). </t>
  </si>
  <si>
    <t>2. Current unallocated funds available as of Feb 21/25 - $3392.84 (see Feb reconciliation)</t>
  </si>
  <si>
    <t>INCOME SUMMARY - CSPC June 1/24-Apr 20/25</t>
  </si>
  <si>
    <t>Item</t>
  </si>
  <si>
    <t>Revenue</t>
  </si>
  <si>
    <t>Amount Raised</t>
  </si>
  <si>
    <t>Fund</t>
  </si>
  <si>
    <t>Chocolates</t>
  </si>
  <si>
    <t>Playground</t>
  </si>
  <si>
    <t>Playground Donation</t>
  </si>
  <si>
    <t>2019-2024 HST return</t>
  </si>
  <si>
    <t>Donation Drive</t>
  </si>
  <si>
    <t>Fun Fair &amp; Spring Donations</t>
  </si>
  <si>
    <t>Pizza Session 1</t>
  </si>
  <si>
    <t>General</t>
  </si>
  <si>
    <t>Pizza Session 2</t>
  </si>
  <si>
    <t>Pizza Session 3</t>
  </si>
  <si>
    <t>Agendas (est)</t>
  </si>
  <si>
    <t>Blue and White</t>
  </si>
  <si>
    <t>Craft Night**</t>
  </si>
  <si>
    <t>Halloween</t>
  </si>
  <si>
    <t>Oliver's Labels</t>
  </si>
  <si>
    <t>FlipGive</t>
  </si>
  <si>
    <t>General funds raised</t>
  </si>
  <si>
    <t>Playground Funds Raised</t>
  </si>
  <si>
    <t>TOTAL</t>
  </si>
  <si>
    <t>*pizza expenses are average and not final - include tip and approx cost of materials that have to be claimed</t>
  </si>
  <si>
    <t>*we are still awaiting invoice from PiQ</t>
  </si>
  <si>
    <t>ST BRIGID CSPC - SUMMARY OF FUNDS AND ACCOUNTS</t>
  </si>
  <si>
    <t>As at Feb 20, 2025</t>
  </si>
  <si>
    <t>FUNDS BY NAME (all accounts)</t>
  </si>
  <si>
    <t>Amount (adjusted)</t>
  </si>
  <si>
    <t>General fund (adjusted for cheques owing but not cashed)</t>
  </si>
  <si>
    <t>Playground Fund</t>
  </si>
  <si>
    <t>PIC/PRO Grant $</t>
  </si>
  <si>
    <t>Staff Appreciation</t>
  </si>
  <si>
    <t>Total expected Jan 31, after cheques cashed</t>
  </si>
  <si>
    <t>Spend to date (May 31, 2025)</t>
  </si>
  <si>
    <t>Overall Budget Goals 2024-2025</t>
  </si>
  <si>
    <t>Updated May 31 2025</t>
  </si>
  <si>
    <t>Admin</t>
  </si>
  <si>
    <t>Agendas</t>
  </si>
  <si>
    <t>Allotment</t>
  </si>
  <si>
    <t>Buses</t>
  </si>
  <si>
    <t>Error - paid to School for Raps tix</t>
  </si>
  <si>
    <t>Forest of Reading</t>
  </si>
  <si>
    <t>Fun Fair</t>
  </si>
  <si>
    <t>Presentations/Plays/dances</t>
  </si>
  <si>
    <t>Math Initiative</t>
  </si>
  <si>
    <t>Musical Instruments</t>
  </si>
  <si>
    <t>Outdoor Fund</t>
  </si>
  <si>
    <t>Pancake Tuesday</t>
  </si>
  <si>
    <t>Pizza Costs</t>
  </si>
  <si>
    <t>Sacraments</t>
  </si>
  <si>
    <t>Readathon Costs</t>
  </si>
  <si>
    <t>Scientists</t>
  </si>
  <si>
    <t>Skate Day</t>
  </si>
  <si>
    <t>Spiritwear/Sports*</t>
  </si>
  <si>
    <t>Tech</t>
  </si>
  <si>
    <t>PIC/PRO (Agendas)</t>
  </si>
  <si>
    <t>PIC/PRO (Paul Davis - parent portion)</t>
  </si>
  <si>
    <t>TOTAL PIC/PRO SPENT</t>
  </si>
  <si>
    <t>Chocolates Cost</t>
  </si>
  <si>
    <t>PLAYGROUND - to TCDSB</t>
  </si>
  <si>
    <t>2023-2024 Carryover Costs (includes Fun Fair June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</si>
</sst>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2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11"/>
      <color theme="1" tint="0.499984740745262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B7E1CD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6" fillId="3" borderId="1" xfId="0" applyFont="1" applyFill="1" applyBorder="1"/>
    <xf numFmtId="41" fontId="5" fillId="3" borderId="1" xfId="0" applyNumberFormat="1" applyFont="1" applyFill="1" applyBorder="1" applyAlignment="1">
      <alignment wrapText="1"/>
    </xf>
    <xf numFmtId="41" fontId="6" fillId="3" borderId="1" xfId="0" applyNumberFormat="1" applyFont="1" applyFill="1" applyBorder="1" applyAlignment="1">
      <alignment wrapText="1"/>
    </xf>
    <xf numFmtId="41" fontId="0" fillId="3" borderId="1" xfId="0" applyNumberFormat="1" applyFill="1" applyBorder="1" applyAlignment="1">
      <alignment wrapText="1"/>
    </xf>
    <xf numFmtId="43" fontId="0" fillId="0" borderId="0" xfId="0" applyNumberFormat="1"/>
    <xf numFmtId="0" fontId="0" fillId="0" borderId="1" xfId="0" applyBorder="1"/>
    <xf numFmtId="41" fontId="7" fillId="0" borderId="1" xfId="0" applyNumberFormat="1" applyFont="1" applyBorder="1"/>
    <xf numFmtId="41" fontId="0" fillId="0" borderId="1" xfId="0" applyNumberFormat="1" applyBorder="1"/>
    <xf numFmtId="41" fontId="1" fillId="4" borderId="1" xfId="0" applyNumberFormat="1" applyFont="1" applyFill="1" applyBorder="1"/>
    <xf numFmtId="0" fontId="1" fillId="0" borderId="0" xfId="0" applyFont="1"/>
    <xf numFmtId="41" fontId="6" fillId="0" borderId="1" xfId="0" applyNumberFormat="1" applyFont="1" applyBorder="1"/>
    <xf numFmtId="0" fontId="1" fillId="5" borderId="1" xfId="0" applyFont="1" applyFill="1" applyBorder="1"/>
    <xf numFmtId="41" fontId="5" fillId="5" borderId="1" xfId="0" applyNumberFormat="1" applyFont="1" applyFill="1" applyBorder="1"/>
    <xf numFmtId="41" fontId="1" fillId="5" borderId="1" xfId="0" applyNumberFormat="1" applyFont="1" applyFill="1" applyBorder="1"/>
    <xf numFmtId="0" fontId="1" fillId="0" borderId="1" xfId="0" applyFont="1" applyBorder="1"/>
    <xf numFmtId="41" fontId="5" fillId="0" borderId="1" xfId="0" applyNumberFormat="1" applyFont="1" applyBorder="1"/>
    <xf numFmtId="41" fontId="1" fillId="0" borderId="1" xfId="0" applyNumberFormat="1" applyFont="1" applyBorder="1"/>
    <xf numFmtId="41" fontId="0" fillId="0" borderId="0" xfId="0" applyNumberFormat="1"/>
    <xf numFmtId="41" fontId="5" fillId="0" borderId="0" xfId="0" applyNumberFormat="1" applyFont="1"/>
    <xf numFmtId="41" fontId="1" fillId="0" borderId="0" xfId="0" applyNumberFormat="1" applyFont="1"/>
    <xf numFmtId="2" fontId="0" fillId="0" borderId="0" xfId="0" applyNumberFormat="1"/>
    <xf numFmtId="0" fontId="8" fillId="0" borderId="0" xfId="0" applyFont="1"/>
    <xf numFmtId="0" fontId="0" fillId="0" borderId="0" xfId="0" quotePrefix="1"/>
    <xf numFmtId="44" fontId="0" fillId="0" borderId="0" xfId="0" applyNumberFormat="1"/>
    <xf numFmtId="44" fontId="1" fillId="0" borderId="0" xfId="0" applyNumberFormat="1" applyFont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0" fillId="0" borderId="6" xfId="0" applyBorder="1"/>
    <xf numFmtId="44" fontId="0" fillId="0" borderId="7" xfId="0" applyNumberFormat="1" applyBorder="1"/>
    <xf numFmtId="44" fontId="0" fillId="6" borderId="8" xfId="0" applyNumberFormat="1" applyFill="1" applyBorder="1"/>
    <xf numFmtId="0" fontId="0" fillId="0" borderId="9" xfId="0" applyBorder="1"/>
    <xf numFmtId="0" fontId="0" fillId="0" borderId="10" xfId="0" applyBorder="1"/>
    <xf numFmtId="44" fontId="0" fillId="0" borderId="11" xfId="0" applyNumberFormat="1" applyBorder="1"/>
    <xf numFmtId="44" fontId="0" fillId="6" borderId="1" xfId="0" applyNumberFormat="1" applyFill="1" applyBorder="1"/>
    <xf numFmtId="0" fontId="0" fillId="0" borderId="12" xfId="0" applyBorder="1"/>
    <xf numFmtId="0" fontId="0" fillId="0" borderId="13" xfId="0" applyBorder="1"/>
    <xf numFmtId="44" fontId="0" fillId="0" borderId="14" xfId="0" applyNumberFormat="1" applyBorder="1"/>
    <xf numFmtId="44" fontId="0" fillId="6" borderId="15" xfId="0" applyNumberFormat="1" applyFill="1" applyBorder="1"/>
    <xf numFmtId="0" fontId="0" fillId="0" borderId="16" xfId="0" applyBorder="1"/>
    <xf numFmtId="0" fontId="0" fillId="0" borderId="17" xfId="0" applyBorder="1"/>
    <xf numFmtId="44" fontId="0" fillId="0" borderId="18" xfId="0" applyNumberFormat="1" applyBorder="1"/>
    <xf numFmtId="44" fontId="0" fillId="6" borderId="19" xfId="0" applyNumberFormat="1" applyFill="1" applyBorder="1"/>
    <xf numFmtId="0" fontId="0" fillId="0" borderId="20" xfId="0" applyBorder="1"/>
    <xf numFmtId="0" fontId="1" fillId="7" borderId="21" xfId="0" applyFont="1" applyFill="1" applyBorder="1"/>
    <xf numFmtId="0" fontId="0" fillId="7" borderId="8" xfId="0" applyFill="1" applyBorder="1"/>
    <xf numFmtId="44" fontId="1" fillId="7" borderId="8" xfId="0" applyNumberFormat="1" applyFont="1" applyFill="1" applyBorder="1"/>
    <xf numFmtId="0" fontId="0" fillId="7" borderId="9" xfId="0" applyFill="1" applyBorder="1"/>
    <xf numFmtId="0" fontId="0" fillId="7" borderId="0" xfId="0" applyFill="1"/>
    <xf numFmtId="0" fontId="1" fillId="7" borderId="22" xfId="0" applyFont="1" applyFill="1" applyBorder="1"/>
    <xf numFmtId="0" fontId="0" fillId="7" borderId="19" xfId="0" applyFill="1" applyBorder="1"/>
    <xf numFmtId="44" fontId="1" fillId="7" borderId="19" xfId="0" applyNumberFormat="1" applyFont="1" applyFill="1" applyBorder="1"/>
    <xf numFmtId="0" fontId="0" fillId="7" borderId="20" xfId="0" applyFill="1" applyBorder="1"/>
    <xf numFmtId="0" fontId="1" fillId="0" borderId="23" xfId="0" applyFont="1" applyBorder="1"/>
    <xf numFmtId="44" fontId="1" fillId="0" borderId="4" xfId="0" applyNumberFormat="1" applyFont="1" applyBorder="1"/>
    <xf numFmtId="0" fontId="0" fillId="0" borderId="5" xfId="0" applyBorder="1"/>
    <xf numFmtId="0" fontId="9" fillId="0" borderId="24" xfId="0" applyFont="1" applyBorder="1" applyAlignment="1">
      <alignment wrapText="1"/>
    </xf>
    <xf numFmtId="0" fontId="10" fillId="0" borderId="24" xfId="0" applyFont="1" applyBorder="1" applyAlignment="1">
      <alignment wrapText="1"/>
    </xf>
    <xf numFmtId="0" fontId="9" fillId="0" borderId="25" xfId="0" applyFont="1" applyBorder="1" applyAlignment="1">
      <alignment wrapText="1"/>
    </xf>
    <xf numFmtId="0" fontId="10" fillId="0" borderId="25" xfId="0" applyFont="1" applyBorder="1" applyAlignment="1">
      <alignment wrapText="1"/>
    </xf>
    <xf numFmtId="0" fontId="9" fillId="8" borderId="26" xfId="0" applyFont="1" applyFill="1" applyBorder="1" applyAlignment="1">
      <alignment wrapText="1"/>
    </xf>
    <xf numFmtId="0" fontId="9" fillId="8" borderId="2" xfId="0" applyFont="1" applyFill="1" applyBorder="1" applyAlignment="1">
      <alignment wrapText="1"/>
    </xf>
    <xf numFmtId="0" fontId="10" fillId="0" borderId="27" xfId="0" applyFont="1" applyBorder="1" applyAlignment="1">
      <alignment wrapText="1"/>
    </xf>
    <xf numFmtId="8" fontId="10" fillId="0" borderId="28" xfId="0" applyNumberFormat="1" applyFont="1" applyBorder="1" applyAlignment="1">
      <alignment horizontal="right" wrapText="1"/>
    </xf>
    <xf numFmtId="0" fontId="10" fillId="0" borderId="29" xfId="0" applyFont="1" applyBorder="1" applyAlignment="1">
      <alignment wrapText="1"/>
    </xf>
    <xf numFmtId="8" fontId="10" fillId="0" borderId="10" xfId="0" applyNumberFormat="1" applyFont="1" applyBorder="1" applyAlignment="1">
      <alignment horizontal="right" wrapText="1"/>
    </xf>
    <xf numFmtId="0" fontId="9" fillId="0" borderId="30" xfId="0" applyFont="1" applyBorder="1" applyAlignment="1">
      <alignment wrapText="1"/>
    </xf>
    <xf numFmtId="8" fontId="1" fillId="0" borderId="13" xfId="0" applyNumberFormat="1" applyFont="1" applyBorder="1"/>
    <xf numFmtId="4" fontId="0" fillId="0" borderId="0" xfId="0" applyNumberFormat="1"/>
    <xf numFmtId="4" fontId="10" fillId="0" borderId="24" xfId="0" applyNumberFormat="1" applyFont="1" applyBorder="1" applyAlignment="1">
      <alignment horizontal="right" wrapText="1"/>
    </xf>
    <xf numFmtId="0" fontId="10" fillId="0" borderId="24" xfId="0" applyFont="1" applyBorder="1" applyAlignment="1">
      <alignment vertical="center"/>
    </xf>
    <xf numFmtId="0" fontId="10" fillId="0" borderId="24" xfId="0" applyFont="1" applyBorder="1" applyAlignment="1">
      <alignment horizontal="right" wrapText="1"/>
    </xf>
    <xf numFmtId="0" fontId="10" fillId="9" borderId="24" xfId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C717F-8BF9-4EE1-92C4-78BC830F683D}">
  <dimension ref="A1:N90"/>
  <sheetViews>
    <sheetView tabSelected="1" topLeftCell="A4" workbookViewId="0">
      <selection activeCell="F9" sqref="F9"/>
    </sheetView>
  </sheetViews>
  <sheetFormatPr defaultRowHeight="15" x14ac:dyDescent="0.25"/>
  <cols>
    <col min="1" max="1" width="63.7109375" customWidth="1"/>
    <col min="2" max="2" width="12.7109375" customWidth="1"/>
    <col min="3" max="3" width="15.28515625" customWidth="1"/>
    <col min="4" max="6" width="17.7109375" customWidth="1"/>
    <col min="7" max="7" width="12" customWidth="1"/>
    <col min="8" max="9" width="12" bestFit="1" customWidth="1"/>
    <col min="10" max="10" width="10.85546875" customWidth="1"/>
  </cols>
  <sheetData>
    <row r="1" spans="1:14" ht="18.75" x14ac:dyDescent="0.3">
      <c r="A1" s="1" t="s">
        <v>0</v>
      </c>
    </row>
    <row r="2" spans="1:14" ht="18.75" x14ac:dyDescent="0.3">
      <c r="A2" s="2" t="s">
        <v>90</v>
      </c>
    </row>
    <row r="3" spans="1:14" x14ac:dyDescent="0.25">
      <c r="A3" t="s">
        <v>1</v>
      </c>
    </row>
    <row r="4" spans="1:14" x14ac:dyDescent="0.25">
      <c r="A4" t="s">
        <v>2</v>
      </c>
      <c r="H4">
        <f>9+11+14</f>
        <v>34</v>
      </c>
    </row>
    <row r="5" spans="1:14" ht="15.75" x14ac:dyDescent="0.25">
      <c r="A5" s="3"/>
      <c r="H5">
        <f>34*924+800</f>
        <v>32216</v>
      </c>
    </row>
    <row r="6" spans="1:14" ht="60.75" thickBot="1" x14ac:dyDescent="0.3">
      <c r="A6" s="4" t="s">
        <v>3</v>
      </c>
      <c r="B6" s="5" t="s">
        <v>89</v>
      </c>
      <c r="C6" s="5" t="s">
        <v>88</v>
      </c>
      <c r="D6" s="5" t="s">
        <v>4</v>
      </c>
      <c r="E6" s="5" t="s">
        <v>5</v>
      </c>
      <c r="F6" s="5" t="s">
        <v>6</v>
      </c>
      <c r="L6" s="76">
        <f>L7+L14</f>
        <v>22879</v>
      </c>
    </row>
    <row r="7" spans="1:14" ht="15.75" thickBot="1" x14ac:dyDescent="0.3">
      <c r="A7" s="6" t="s">
        <v>7</v>
      </c>
      <c r="B7" s="7"/>
      <c r="C7" s="8">
        <f>22879</f>
        <v>22879</v>
      </c>
      <c r="D7" s="9"/>
      <c r="E7" s="9"/>
      <c r="F7" s="9"/>
      <c r="L7" s="77">
        <v>17996.05</v>
      </c>
      <c r="M7" s="78" t="s">
        <v>115</v>
      </c>
      <c r="N7" s="65"/>
    </row>
    <row r="8" spans="1:14" ht="15.75" thickBot="1" x14ac:dyDescent="0.3">
      <c r="A8" s="6" t="s">
        <v>8</v>
      </c>
      <c r="B8" s="7"/>
      <c r="C8" s="8">
        <v>31654.720000000001</v>
      </c>
      <c r="D8" s="9"/>
      <c r="E8" s="9"/>
      <c r="F8" s="9"/>
      <c r="H8" s="10"/>
      <c r="L8" s="79">
        <v>285.10000000000002</v>
      </c>
      <c r="M8" s="65" t="s">
        <v>91</v>
      </c>
      <c r="N8" s="65"/>
    </row>
    <row r="9" spans="1:14" ht="15.75" thickBot="1" x14ac:dyDescent="0.3">
      <c r="A9" s="6" t="s">
        <v>9</v>
      </c>
      <c r="B9" s="7"/>
      <c r="C9" s="8">
        <v>1808.9</v>
      </c>
      <c r="D9" s="9"/>
      <c r="E9" s="9"/>
      <c r="F9" s="9"/>
      <c r="L9" s="79">
        <v>1500</v>
      </c>
      <c r="M9" s="65" t="s">
        <v>92</v>
      </c>
      <c r="N9" s="65"/>
    </row>
    <row r="10" spans="1:14" ht="15.75" thickBot="1" x14ac:dyDescent="0.3">
      <c r="A10" s="11" t="s">
        <v>10</v>
      </c>
      <c r="B10" s="12">
        <v>5300</v>
      </c>
      <c r="C10" s="13">
        <v>4259.2</v>
      </c>
      <c r="D10" s="14">
        <f>B10-C10</f>
        <v>1040.8000000000002</v>
      </c>
      <c r="E10" s="14"/>
      <c r="F10" s="14">
        <f>D10-E10</f>
        <v>1040.8000000000002</v>
      </c>
      <c r="G10" t="s">
        <v>11</v>
      </c>
      <c r="L10" s="79">
        <v>5299.2</v>
      </c>
      <c r="M10" s="65" t="s">
        <v>93</v>
      </c>
      <c r="N10" s="65"/>
    </row>
    <row r="11" spans="1:14" ht="15.75" thickBot="1" x14ac:dyDescent="0.3">
      <c r="A11" s="11" t="s">
        <v>12</v>
      </c>
      <c r="B11" s="12">
        <f>25*300</f>
        <v>7500</v>
      </c>
      <c r="C11" s="13">
        <v>5996.84</v>
      </c>
      <c r="D11" s="14">
        <f t="shared" ref="D11:D35" si="0">B11-C11</f>
        <v>1503.1599999999999</v>
      </c>
      <c r="E11" s="14">
        <v>1400</v>
      </c>
      <c r="F11" s="14">
        <f t="shared" ref="F11:F34" si="1">D11-E11</f>
        <v>103.15999999999985</v>
      </c>
      <c r="G11" s="10"/>
      <c r="L11" s="79">
        <v>4259.2</v>
      </c>
      <c r="M11" s="65" t="s">
        <v>94</v>
      </c>
      <c r="N11" s="65"/>
    </row>
    <row r="12" spans="1:14" ht="15.75" thickBot="1" x14ac:dyDescent="0.3">
      <c r="A12" s="11" t="s">
        <v>13</v>
      </c>
      <c r="B12" s="12">
        <v>100</v>
      </c>
      <c r="C12" s="13">
        <v>80</v>
      </c>
      <c r="D12" s="14">
        <f t="shared" si="0"/>
        <v>20</v>
      </c>
      <c r="E12" s="14"/>
      <c r="F12" s="14">
        <f t="shared" si="1"/>
        <v>20</v>
      </c>
      <c r="L12" s="79">
        <v>4439</v>
      </c>
      <c r="M12" s="78" t="s">
        <v>95</v>
      </c>
      <c r="N12" s="65"/>
    </row>
    <row r="13" spans="1:14" ht="15.75" thickBot="1" x14ac:dyDescent="0.3">
      <c r="A13" s="11" t="s">
        <v>14</v>
      </c>
      <c r="B13" s="12">
        <v>2550</v>
      </c>
      <c r="C13" s="13">
        <f>750+1865.4/2</f>
        <v>1682.7</v>
      </c>
      <c r="D13" s="14">
        <f t="shared" si="0"/>
        <v>867.3</v>
      </c>
      <c r="E13" s="14"/>
      <c r="F13" s="14">
        <f t="shared" si="1"/>
        <v>867.3</v>
      </c>
      <c r="L13" s="79">
        <v>1782.32</v>
      </c>
      <c r="M13" s="78" t="s">
        <v>96</v>
      </c>
      <c r="N13" s="65"/>
    </row>
    <row r="14" spans="1:14" ht="15.75" thickBot="1" x14ac:dyDescent="0.3">
      <c r="A14" s="11" t="s">
        <v>15</v>
      </c>
      <c r="B14" s="12"/>
      <c r="C14" s="13"/>
      <c r="D14" s="14">
        <f t="shared" si="0"/>
        <v>0</v>
      </c>
      <c r="E14" s="14"/>
      <c r="F14" s="14">
        <f t="shared" si="1"/>
        <v>0</v>
      </c>
      <c r="L14" s="79">
        <v>4882.95</v>
      </c>
      <c r="M14" s="65" t="s">
        <v>97</v>
      </c>
      <c r="N14" s="65"/>
    </row>
    <row r="15" spans="1:14" ht="15.75" thickBot="1" x14ac:dyDescent="0.3">
      <c r="A15" s="11" t="s">
        <v>16</v>
      </c>
      <c r="B15" s="12">
        <v>1800</v>
      </c>
      <c r="C15" s="13">
        <v>1782.32</v>
      </c>
      <c r="D15" s="14">
        <f t="shared" si="0"/>
        <v>17.680000000000064</v>
      </c>
      <c r="E15" s="14"/>
      <c r="F15" s="14">
        <f t="shared" si="1"/>
        <v>17.680000000000064</v>
      </c>
      <c r="G15" t="s">
        <v>17</v>
      </c>
      <c r="L15" s="79">
        <v>1682.25</v>
      </c>
      <c r="M15" s="78" t="s">
        <v>98</v>
      </c>
      <c r="N15" s="65"/>
    </row>
    <row r="16" spans="1:14" ht="27" thickBot="1" x14ac:dyDescent="0.3">
      <c r="A16" s="11" t="s">
        <v>18</v>
      </c>
      <c r="B16" s="13">
        <v>1554.69</v>
      </c>
      <c r="C16" s="13">
        <v>1555</v>
      </c>
      <c r="D16" s="14">
        <f t="shared" si="0"/>
        <v>-0.30999999999994543</v>
      </c>
      <c r="E16" s="14"/>
      <c r="F16" s="14">
        <f t="shared" si="1"/>
        <v>-0.30999999999994543</v>
      </c>
      <c r="G16" s="15" t="s">
        <v>19</v>
      </c>
      <c r="L16" s="79">
        <v>80</v>
      </c>
      <c r="M16" s="65" t="s">
        <v>99</v>
      </c>
      <c r="N16" s="65"/>
    </row>
    <row r="17" spans="1:14" ht="15.75" thickBot="1" x14ac:dyDescent="0.3">
      <c r="A17" s="11" t="s">
        <v>20</v>
      </c>
      <c r="B17" s="12">
        <v>8000</v>
      </c>
      <c r="C17" s="13">
        <v>5299.2</v>
      </c>
      <c r="D17" s="14">
        <f t="shared" si="0"/>
        <v>2700.8</v>
      </c>
      <c r="E17" s="14">
        <v>1000</v>
      </c>
      <c r="F17" s="14">
        <f t="shared" si="1"/>
        <v>1700.8000000000002</v>
      </c>
      <c r="G17" t="s">
        <v>21</v>
      </c>
      <c r="L17" s="79">
        <v>1152.5999999999999</v>
      </c>
      <c r="M17" s="78" t="s">
        <v>100</v>
      </c>
      <c r="N17" s="65"/>
    </row>
    <row r="18" spans="1:14" ht="27" thickBot="1" x14ac:dyDescent="0.3">
      <c r="A18" s="11" t="s">
        <v>22</v>
      </c>
      <c r="B18" s="12">
        <v>1000</v>
      </c>
      <c r="C18" s="13">
        <v>1152</v>
      </c>
      <c r="D18" s="14">
        <f t="shared" si="0"/>
        <v>-152</v>
      </c>
      <c r="E18" s="14">
        <v>400</v>
      </c>
      <c r="F18" s="14">
        <f t="shared" si="1"/>
        <v>-552</v>
      </c>
      <c r="G18" t="s">
        <v>23</v>
      </c>
      <c r="L18" s="79">
        <v>219.49</v>
      </c>
      <c r="M18" s="65" t="s">
        <v>101</v>
      </c>
      <c r="N18" s="65"/>
    </row>
    <row r="19" spans="1:14" ht="15.75" thickBot="1" x14ac:dyDescent="0.3">
      <c r="A19" s="11" t="s">
        <v>24</v>
      </c>
      <c r="B19" s="12">
        <v>1000</v>
      </c>
      <c r="C19" s="13">
        <v>219.49</v>
      </c>
      <c r="D19" s="14">
        <f t="shared" si="0"/>
        <v>780.51</v>
      </c>
      <c r="E19" s="14">
        <v>800</v>
      </c>
      <c r="F19" s="14">
        <f t="shared" si="1"/>
        <v>-19.490000000000009</v>
      </c>
      <c r="L19" s="79">
        <v>842.97</v>
      </c>
      <c r="M19" s="78" t="s">
        <v>102</v>
      </c>
      <c r="N19" s="65"/>
    </row>
    <row r="20" spans="1:14" ht="27" thickBot="1" x14ac:dyDescent="0.3">
      <c r="A20" s="11" t="s">
        <v>25</v>
      </c>
      <c r="B20" s="12"/>
      <c r="C20" s="13"/>
      <c r="D20" s="14">
        <f t="shared" si="0"/>
        <v>0</v>
      </c>
      <c r="E20" s="14"/>
      <c r="F20" s="14">
        <f t="shared" si="1"/>
        <v>0</v>
      </c>
      <c r="L20" s="79">
        <v>31654.720000000001</v>
      </c>
      <c r="M20" s="65" t="s">
        <v>103</v>
      </c>
      <c r="N20" s="65"/>
    </row>
    <row r="21" spans="1:14" ht="27" thickBot="1" x14ac:dyDescent="0.3">
      <c r="A21" s="11" t="s">
        <v>26</v>
      </c>
      <c r="B21" s="12">
        <v>300</v>
      </c>
      <c r="C21" s="13">
        <v>88.41</v>
      </c>
      <c r="D21" s="14">
        <f t="shared" si="0"/>
        <v>211.59</v>
      </c>
      <c r="E21" s="14">
        <v>200</v>
      </c>
      <c r="F21" s="14">
        <f t="shared" si="1"/>
        <v>11.590000000000003</v>
      </c>
      <c r="G21" t="s">
        <v>27</v>
      </c>
      <c r="L21" s="79">
        <v>88.41</v>
      </c>
      <c r="M21" s="65" t="s">
        <v>104</v>
      </c>
      <c r="N21" s="65"/>
    </row>
    <row r="22" spans="1:14" ht="15.75" thickBot="1" x14ac:dyDescent="0.3">
      <c r="A22" s="11" t="s">
        <v>28</v>
      </c>
      <c r="B22" s="12">
        <v>2500</v>
      </c>
      <c r="C22" s="13"/>
      <c r="D22" s="14">
        <f t="shared" si="0"/>
        <v>2500</v>
      </c>
      <c r="E22" s="14">
        <v>2500</v>
      </c>
      <c r="F22" s="14">
        <f t="shared" si="1"/>
        <v>0</v>
      </c>
      <c r="G22" t="s">
        <v>29</v>
      </c>
      <c r="L22" s="79">
        <v>992.42</v>
      </c>
      <c r="M22" s="78" t="s">
        <v>105</v>
      </c>
      <c r="N22" s="65"/>
    </row>
    <row r="23" spans="1:14" ht="27" thickBot="1" x14ac:dyDescent="0.3">
      <c r="A23" s="11" t="s">
        <v>30</v>
      </c>
      <c r="B23" s="12">
        <v>800</v>
      </c>
      <c r="C23" s="13">
        <v>842.97</v>
      </c>
      <c r="D23" s="14">
        <f t="shared" si="0"/>
        <v>-42.970000000000027</v>
      </c>
      <c r="E23" s="14"/>
      <c r="F23" s="14">
        <f t="shared" si="1"/>
        <v>-42.970000000000027</v>
      </c>
      <c r="L23" s="79">
        <v>5996.84</v>
      </c>
      <c r="M23" s="65" t="s">
        <v>106</v>
      </c>
      <c r="N23" s="65"/>
    </row>
    <row r="24" spans="1:14" ht="27" thickBot="1" x14ac:dyDescent="0.3">
      <c r="A24" s="11" t="s">
        <v>31</v>
      </c>
      <c r="B24" s="16">
        <v>1000</v>
      </c>
      <c r="C24" s="13">
        <v>1253.58</v>
      </c>
      <c r="D24" s="14">
        <f t="shared" si="0"/>
        <v>-253.57999999999993</v>
      </c>
      <c r="E24" s="14"/>
      <c r="F24" s="14">
        <f t="shared" si="1"/>
        <v>-253.57999999999993</v>
      </c>
      <c r="K24">
        <f>14*13+14*5</f>
        <v>252</v>
      </c>
      <c r="L24" s="79">
        <v>1253.58</v>
      </c>
      <c r="M24" s="65" t="s">
        <v>107</v>
      </c>
      <c r="N24" s="65"/>
    </row>
    <row r="25" spans="1:14" ht="15.75" thickBot="1" x14ac:dyDescent="0.3">
      <c r="A25" s="11" t="s">
        <v>32</v>
      </c>
      <c r="B25" s="12">
        <v>100</v>
      </c>
      <c r="C25" s="13"/>
      <c r="D25" s="14">
        <f t="shared" si="0"/>
        <v>100</v>
      </c>
      <c r="E25" s="14">
        <v>50</v>
      </c>
      <c r="F25" s="14">
        <f t="shared" si="1"/>
        <v>50</v>
      </c>
      <c r="L25" s="79">
        <v>1367.3</v>
      </c>
      <c r="M25" s="78" t="s">
        <v>108</v>
      </c>
      <c r="N25" s="65"/>
    </row>
    <row r="26" spans="1:14" ht="15.75" thickBot="1" x14ac:dyDescent="0.3">
      <c r="A26" s="11" t="s">
        <v>33</v>
      </c>
      <c r="B26" s="12">
        <v>1000</v>
      </c>
      <c r="C26" s="13">
        <v>1367.3</v>
      </c>
      <c r="D26" s="14">
        <f t="shared" si="0"/>
        <v>-367.29999999999995</v>
      </c>
      <c r="E26" s="14">
        <v>1000</v>
      </c>
      <c r="F26" s="14">
        <f t="shared" si="1"/>
        <v>-1367.3</v>
      </c>
      <c r="G26" t="s">
        <v>34</v>
      </c>
      <c r="L26" s="79">
        <v>6030</v>
      </c>
      <c r="M26" s="65" t="s">
        <v>109</v>
      </c>
      <c r="N26" s="65"/>
    </row>
    <row r="27" spans="1:14" ht="15.75" thickBot="1" x14ac:dyDescent="0.3">
      <c r="A27" s="11" t="s">
        <v>35</v>
      </c>
      <c r="B27" s="12">
        <v>6000</v>
      </c>
      <c r="C27" s="13">
        <v>6030</v>
      </c>
      <c r="D27" s="14">
        <f t="shared" si="0"/>
        <v>-30</v>
      </c>
      <c r="E27" s="14"/>
      <c r="F27" s="14">
        <f t="shared" si="1"/>
        <v>-30</v>
      </c>
      <c r="H27">
        <f>5500/(270*1.13)</f>
        <v>18.026876433956083</v>
      </c>
      <c r="L27" s="79">
        <v>1854.69</v>
      </c>
      <c r="M27" s="78" t="s">
        <v>110</v>
      </c>
      <c r="N27" s="65"/>
    </row>
    <row r="28" spans="1:14" ht="15.75" thickBot="1" x14ac:dyDescent="0.3">
      <c r="A28" s="11" t="s">
        <v>36</v>
      </c>
      <c r="B28" s="12">
        <v>1000</v>
      </c>
      <c r="C28" s="13">
        <v>992.42</v>
      </c>
      <c r="D28" s="14">
        <f t="shared" si="0"/>
        <v>7.5800000000000409</v>
      </c>
      <c r="E28" s="14">
        <v>1000</v>
      </c>
      <c r="F28" s="14">
        <f t="shared" si="1"/>
        <v>-992.42</v>
      </c>
      <c r="L28" s="79">
        <v>932.25</v>
      </c>
      <c r="M28" s="78" t="s">
        <v>111</v>
      </c>
      <c r="N28" s="65"/>
    </row>
    <row r="29" spans="1:14" ht="15.75" thickBot="1" x14ac:dyDescent="0.3">
      <c r="A29" s="11" t="s">
        <v>37</v>
      </c>
      <c r="B29" s="16"/>
      <c r="C29" s="13"/>
      <c r="D29" s="14">
        <f t="shared" si="0"/>
        <v>0</v>
      </c>
      <c r="E29" s="14"/>
      <c r="F29" s="14">
        <f t="shared" si="1"/>
        <v>0</v>
      </c>
      <c r="L29" s="79">
        <v>2786.94</v>
      </c>
      <c r="M29" s="78" t="s">
        <v>112</v>
      </c>
      <c r="N29" s="65"/>
    </row>
    <row r="30" spans="1:14" ht="15.75" thickBot="1" x14ac:dyDescent="0.3">
      <c r="A30" s="11" t="s">
        <v>38</v>
      </c>
      <c r="B30" s="12">
        <v>400</v>
      </c>
      <c r="C30" s="13">
        <v>285.10000000000002</v>
      </c>
      <c r="D30" s="14">
        <f t="shared" si="0"/>
        <v>114.89999999999998</v>
      </c>
      <c r="E30" s="14">
        <v>121</v>
      </c>
      <c r="F30" s="14">
        <f t="shared" si="1"/>
        <v>-6.1000000000000227</v>
      </c>
      <c r="L30" s="65"/>
      <c r="M30" s="65"/>
      <c r="N30" s="65"/>
    </row>
    <row r="31" spans="1:14" ht="27" thickBot="1" x14ac:dyDescent="0.3">
      <c r="A31" s="11" t="s">
        <v>39</v>
      </c>
      <c r="B31" s="12">
        <v>352</v>
      </c>
      <c r="C31" s="13"/>
      <c r="D31" s="14">
        <f t="shared" si="0"/>
        <v>352</v>
      </c>
      <c r="E31" s="14"/>
      <c r="F31" s="14">
        <f t="shared" si="1"/>
        <v>352</v>
      </c>
      <c r="L31" s="80">
        <v>1808.9</v>
      </c>
      <c r="M31" s="65" t="s">
        <v>113</v>
      </c>
      <c r="N31" s="65"/>
    </row>
    <row r="32" spans="1:14" ht="15.75" thickBot="1" x14ac:dyDescent="0.3">
      <c r="A32" s="11" t="s">
        <v>40</v>
      </c>
      <c r="B32" s="12">
        <v>500</v>
      </c>
      <c r="C32" s="13"/>
      <c r="D32" s="14">
        <f t="shared" si="0"/>
        <v>500</v>
      </c>
      <c r="E32" s="14">
        <v>200</v>
      </c>
      <c r="F32" s="14">
        <f t="shared" si="1"/>
        <v>300</v>
      </c>
      <c r="L32" s="80">
        <v>91475</v>
      </c>
      <c r="M32" s="78" t="s">
        <v>114</v>
      </c>
      <c r="N32" s="65"/>
    </row>
    <row r="33" spans="1:9" x14ac:dyDescent="0.25">
      <c r="A33" s="11" t="s">
        <v>41</v>
      </c>
      <c r="B33" s="16"/>
      <c r="C33" s="13"/>
      <c r="D33" s="14">
        <f t="shared" si="0"/>
        <v>0</v>
      </c>
      <c r="E33" s="14"/>
      <c r="F33" s="14">
        <f t="shared" si="1"/>
        <v>0</v>
      </c>
    </row>
    <row r="34" spans="1:9" x14ac:dyDescent="0.25">
      <c r="A34" s="17" t="s">
        <v>42</v>
      </c>
      <c r="B34" s="18">
        <f>SUM(B10:B33)</f>
        <v>42756.69</v>
      </c>
      <c r="C34" s="19">
        <f>SUM(C10:C33)</f>
        <v>32886.530000000006</v>
      </c>
      <c r="D34" s="14">
        <f t="shared" si="0"/>
        <v>9870.1599999999962</v>
      </c>
      <c r="E34" s="14">
        <f>SUM(E10:E33)</f>
        <v>8671</v>
      </c>
      <c r="F34" s="14">
        <f t="shared" si="1"/>
        <v>1199.1599999999962</v>
      </c>
      <c r="G34" s="10"/>
      <c r="I34" s="15"/>
    </row>
    <row r="35" spans="1:9" x14ac:dyDescent="0.25">
      <c r="A35" s="20" t="s">
        <v>43</v>
      </c>
      <c r="B35" s="21">
        <f>SUM(C7:C9)</f>
        <v>56342.62</v>
      </c>
      <c r="C35" s="22">
        <f>SUM(C7:C33)</f>
        <v>89229.150000000023</v>
      </c>
      <c r="D35" s="22">
        <f t="shared" si="0"/>
        <v>-32886.530000000021</v>
      </c>
      <c r="E35" s="22"/>
      <c r="F35" s="22"/>
      <c r="H35" s="23"/>
      <c r="I35" s="15"/>
    </row>
    <row r="36" spans="1:9" x14ac:dyDescent="0.25">
      <c r="A36" s="15" t="s">
        <v>44</v>
      </c>
      <c r="B36" s="24">
        <v>4439</v>
      </c>
      <c r="C36" s="24">
        <v>4439</v>
      </c>
      <c r="D36" s="25"/>
      <c r="E36" s="25"/>
      <c r="F36" s="25"/>
      <c r="H36" s="23"/>
      <c r="I36" s="15"/>
    </row>
    <row r="37" spans="1:9" x14ac:dyDescent="0.25">
      <c r="A37" s="15" t="s">
        <v>45</v>
      </c>
      <c r="B37" s="24"/>
      <c r="C37" s="24">
        <v>8750</v>
      </c>
      <c r="D37" s="25"/>
      <c r="E37" s="25"/>
      <c r="F37" s="25"/>
      <c r="H37" s="23"/>
      <c r="I37" s="15"/>
    </row>
    <row r="38" spans="1:9" x14ac:dyDescent="0.25">
      <c r="A38" s="15" t="s">
        <v>46</v>
      </c>
      <c r="B38" s="24">
        <f>78475+13000+1500</f>
        <v>92975</v>
      </c>
      <c r="C38" s="24">
        <f>78475+13000+1500</f>
        <v>92975</v>
      </c>
      <c r="D38" s="25"/>
      <c r="E38" s="25"/>
      <c r="F38" s="25"/>
      <c r="H38" s="23"/>
      <c r="I38" s="15"/>
    </row>
    <row r="39" spans="1:9" x14ac:dyDescent="0.25">
      <c r="A39" s="15" t="s">
        <v>47</v>
      </c>
      <c r="B39" s="24">
        <f>SUM(B34:B38)</f>
        <v>196513.31</v>
      </c>
      <c r="C39" s="24">
        <f>SUM(C35:C38)</f>
        <v>195393.15000000002</v>
      </c>
      <c r="D39" s="25"/>
      <c r="E39" s="25"/>
      <c r="F39" s="25"/>
      <c r="H39" s="23"/>
      <c r="I39" s="15"/>
    </row>
    <row r="40" spans="1:9" x14ac:dyDescent="0.25">
      <c r="A40" s="15"/>
      <c r="B40" s="24"/>
      <c r="C40" s="25"/>
      <c r="D40" s="25"/>
      <c r="E40" s="25"/>
      <c r="F40" s="25"/>
      <c r="H40" s="23"/>
      <c r="I40" s="15"/>
    </row>
    <row r="41" spans="1:9" x14ac:dyDescent="0.25">
      <c r="E41" s="26"/>
      <c r="F41" s="26"/>
      <c r="G41" t="s">
        <v>49</v>
      </c>
      <c r="I41" s="15"/>
    </row>
    <row r="42" spans="1:9" x14ac:dyDescent="0.25">
      <c r="E42" s="26"/>
      <c r="F42" s="26"/>
    </row>
    <row r="43" spans="1:9" x14ac:dyDescent="0.25">
      <c r="A43" t="s">
        <v>48</v>
      </c>
      <c r="B43" s="26">
        <f>B34/600</f>
        <v>71.261150000000001</v>
      </c>
      <c r="C43" s="26">
        <f>C34/600</f>
        <v>54.810883333333344</v>
      </c>
      <c r="D43" s="26"/>
    </row>
    <row r="44" spans="1:9" x14ac:dyDescent="0.25">
      <c r="C44" s="23"/>
      <c r="D44" s="26"/>
    </row>
    <row r="45" spans="1:9" x14ac:dyDescent="0.25">
      <c r="A45" s="27" t="s">
        <v>50</v>
      </c>
    </row>
    <row r="46" spans="1:9" x14ac:dyDescent="0.25">
      <c r="A46" s="28" t="s">
        <v>51</v>
      </c>
    </row>
    <row r="47" spans="1:9" x14ac:dyDescent="0.25">
      <c r="A47" s="15" t="s">
        <v>52</v>
      </c>
    </row>
    <row r="48" spans="1:9" x14ac:dyDescent="0.25">
      <c r="A48" s="15"/>
    </row>
    <row r="49" spans="1:6" x14ac:dyDescent="0.25">
      <c r="A49" s="27"/>
    </row>
    <row r="50" spans="1:6" x14ac:dyDescent="0.25">
      <c r="B50" s="29"/>
    </row>
    <row r="51" spans="1:6" x14ac:dyDescent="0.25">
      <c r="B51" s="29"/>
    </row>
    <row r="52" spans="1:6" x14ac:dyDescent="0.25">
      <c r="B52" s="29"/>
    </row>
    <row r="53" spans="1:6" x14ac:dyDescent="0.25">
      <c r="A53" s="15"/>
      <c r="B53" s="30"/>
    </row>
    <row r="54" spans="1:6" x14ac:dyDescent="0.25">
      <c r="B54" s="29"/>
    </row>
    <row r="55" spans="1:6" x14ac:dyDescent="0.25">
      <c r="A55" s="15"/>
      <c r="B55" s="30"/>
    </row>
    <row r="56" spans="1:6" x14ac:dyDescent="0.25">
      <c r="E56" s="35"/>
      <c r="F56" s="35"/>
    </row>
    <row r="57" spans="1:6" ht="19.5" thickBot="1" x14ac:dyDescent="0.35">
      <c r="A57" s="1" t="s">
        <v>53</v>
      </c>
    </row>
    <row r="58" spans="1:6" ht="15.75" thickBot="1" x14ac:dyDescent="0.3">
      <c r="A58" s="31" t="s">
        <v>54</v>
      </c>
      <c r="B58" s="32" t="s">
        <v>55</v>
      </c>
      <c r="C58" s="33" t="s">
        <v>56</v>
      </c>
      <c r="D58" s="34" t="s">
        <v>57</v>
      </c>
    </row>
    <row r="59" spans="1:6" x14ac:dyDescent="0.25">
      <c r="A59" s="36" t="s">
        <v>58</v>
      </c>
      <c r="B59" s="37">
        <v>3056</v>
      </c>
      <c r="C59" s="38">
        <f>B59-C9</f>
        <v>1247.0999999999999</v>
      </c>
      <c r="D59" s="39" t="s">
        <v>59</v>
      </c>
    </row>
    <row r="60" spans="1:6" x14ac:dyDescent="0.25">
      <c r="A60" s="40" t="s">
        <v>60</v>
      </c>
      <c r="B60" s="41">
        <v>850</v>
      </c>
      <c r="C60" s="42" t="e">
        <f>B60-#REF!</f>
        <v>#REF!</v>
      </c>
      <c r="D60" s="43" t="s">
        <v>59</v>
      </c>
    </row>
    <row r="61" spans="1:6" x14ac:dyDescent="0.25">
      <c r="A61" s="40" t="s">
        <v>61</v>
      </c>
      <c r="B61" s="41">
        <v>10343</v>
      </c>
      <c r="C61" s="42" t="e">
        <f>B61-#REF!</f>
        <v>#REF!</v>
      </c>
      <c r="D61" s="43" t="s">
        <v>59</v>
      </c>
    </row>
    <row r="62" spans="1:6" x14ac:dyDescent="0.25">
      <c r="A62" s="40" t="s">
        <v>62</v>
      </c>
      <c r="B62" s="41">
        <f>23575+1480</f>
        <v>25055</v>
      </c>
      <c r="C62" s="42" t="e">
        <f>B62-#REF!</f>
        <v>#REF!</v>
      </c>
      <c r="D62" s="43" t="s">
        <v>59</v>
      </c>
    </row>
    <row r="63" spans="1:6" ht="15.75" thickBot="1" x14ac:dyDescent="0.3">
      <c r="A63" s="44" t="s">
        <v>63</v>
      </c>
      <c r="B63" s="45">
        <v>24991.99</v>
      </c>
      <c r="C63" s="46">
        <f>40929.98-20002</f>
        <v>20927.980000000003</v>
      </c>
      <c r="D63" s="47" t="s">
        <v>59</v>
      </c>
    </row>
    <row r="64" spans="1:6" x14ac:dyDescent="0.25">
      <c r="A64" s="36" t="s">
        <v>64</v>
      </c>
      <c r="B64" s="37">
        <v>15675</v>
      </c>
      <c r="C64" s="38" t="e">
        <f>B64-#REF!</f>
        <v>#REF!</v>
      </c>
      <c r="D64" s="39" t="s">
        <v>65</v>
      </c>
    </row>
    <row r="65" spans="1:6" x14ac:dyDescent="0.25">
      <c r="A65" s="40" t="s">
        <v>66</v>
      </c>
      <c r="B65" s="41">
        <v>19177.5</v>
      </c>
      <c r="C65" s="42" t="e">
        <f>B65-#REF!</f>
        <v>#REF!</v>
      </c>
      <c r="D65" s="43" t="s">
        <v>65</v>
      </c>
    </row>
    <row r="66" spans="1:6" x14ac:dyDescent="0.25">
      <c r="A66" s="40" t="s">
        <v>67</v>
      </c>
      <c r="B66" s="41"/>
      <c r="C66" s="42"/>
      <c r="D66" s="43" t="s">
        <v>65</v>
      </c>
    </row>
    <row r="67" spans="1:6" x14ac:dyDescent="0.25">
      <c r="A67" s="40" t="s">
        <v>68</v>
      </c>
      <c r="B67" s="41">
        <v>1454</v>
      </c>
      <c r="C67" s="42">
        <v>0</v>
      </c>
      <c r="D67" s="43" t="s">
        <v>65</v>
      </c>
    </row>
    <row r="68" spans="1:6" x14ac:dyDescent="0.25">
      <c r="A68" s="40" t="s">
        <v>69</v>
      </c>
      <c r="B68" s="41">
        <v>252.62</v>
      </c>
      <c r="C68" s="42" t="e">
        <f>B68-#REF!</f>
        <v>#REF!</v>
      </c>
      <c r="D68" s="43" t="s">
        <v>65</v>
      </c>
    </row>
    <row r="69" spans="1:6" x14ac:dyDescent="0.25">
      <c r="A69" s="40" t="s">
        <v>70</v>
      </c>
      <c r="B69" s="41">
        <f>145+93.09</f>
        <v>238.09</v>
      </c>
      <c r="C69" s="42" t="e">
        <f>B69-#REF!</f>
        <v>#REF!</v>
      </c>
      <c r="D69" s="43" t="s">
        <v>65</v>
      </c>
    </row>
    <row r="70" spans="1:6" x14ac:dyDescent="0.25">
      <c r="A70" s="40" t="s">
        <v>71</v>
      </c>
      <c r="B70" s="41">
        <v>138</v>
      </c>
      <c r="C70" s="42" t="e">
        <f>B70-#REF!</f>
        <v>#REF!</v>
      </c>
      <c r="D70" s="43" t="s">
        <v>65</v>
      </c>
    </row>
    <row r="71" spans="1:6" x14ac:dyDescent="0.25">
      <c r="A71" s="48" t="s">
        <v>72</v>
      </c>
      <c r="B71" s="49">
        <v>231.96</v>
      </c>
      <c r="C71" s="50">
        <v>231.96</v>
      </c>
      <c r="D71" s="51" t="s">
        <v>65</v>
      </c>
      <c r="E71" s="56"/>
      <c r="F71" s="56"/>
    </row>
    <row r="72" spans="1:6" ht="15.75" thickBot="1" x14ac:dyDescent="0.3">
      <c r="A72" s="44" t="s">
        <v>73</v>
      </c>
      <c r="B72" s="45">
        <v>761</v>
      </c>
      <c r="C72" s="46">
        <v>761</v>
      </c>
      <c r="D72" s="47" t="s">
        <v>65</v>
      </c>
      <c r="E72" s="56"/>
      <c r="F72" s="56"/>
    </row>
    <row r="73" spans="1:6" x14ac:dyDescent="0.25">
      <c r="A73" s="52" t="s">
        <v>74</v>
      </c>
      <c r="B73" s="53"/>
      <c r="C73" s="54" t="e">
        <f>SUM(C64:C72)</f>
        <v>#REF!</v>
      </c>
      <c r="D73" s="55"/>
    </row>
    <row r="74" spans="1:6" ht="15.75" thickBot="1" x14ac:dyDescent="0.3">
      <c r="A74" s="57" t="s">
        <v>75</v>
      </c>
      <c r="B74" s="58"/>
      <c r="C74" s="59" t="e">
        <f>SUM(C59:C63)</f>
        <v>#REF!</v>
      </c>
      <c r="D74" s="60"/>
    </row>
    <row r="75" spans="1:6" ht="15.75" thickBot="1" x14ac:dyDescent="0.3">
      <c r="A75" s="61" t="s">
        <v>76</v>
      </c>
      <c r="B75" s="62">
        <f>SUM(B59:B72)</f>
        <v>102224.16</v>
      </c>
      <c r="C75" s="62" t="e">
        <f>SUM(C59:C72)</f>
        <v>#REF!</v>
      </c>
      <c r="D75" s="63"/>
    </row>
    <row r="76" spans="1:6" x14ac:dyDescent="0.25">
      <c r="A76" t="s">
        <v>77</v>
      </c>
    </row>
    <row r="77" spans="1:6" x14ac:dyDescent="0.25">
      <c r="A77" t="s">
        <v>78</v>
      </c>
    </row>
    <row r="81" spans="1:2" ht="15.75" thickBot="1" x14ac:dyDescent="0.3">
      <c r="A81" s="15" t="s">
        <v>79</v>
      </c>
    </row>
    <row r="82" spans="1:2" ht="15.75" thickBot="1" x14ac:dyDescent="0.3">
      <c r="A82" s="64" t="s">
        <v>80</v>
      </c>
      <c r="B82" s="65"/>
    </row>
    <row r="83" spans="1:2" ht="15.75" thickBot="1" x14ac:dyDescent="0.3">
      <c r="A83" s="65"/>
      <c r="B83" s="65"/>
    </row>
    <row r="84" spans="1:2" ht="15.75" thickBot="1" x14ac:dyDescent="0.3">
      <c r="A84" s="66" t="s">
        <v>81</v>
      </c>
      <c r="B84" s="67"/>
    </row>
    <row r="85" spans="1:2" ht="27" thickBot="1" x14ac:dyDescent="0.3">
      <c r="A85" s="68" t="s">
        <v>57</v>
      </c>
      <c r="B85" s="69" t="s">
        <v>82</v>
      </c>
    </row>
    <row r="86" spans="1:2" x14ac:dyDescent="0.25">
      <c r="A86" s="70" t="s">
        <v>83</v>
      </c>
      <c r="B86" s="71">
        <v>25522.83</v>
      </c>
    </row>
    <row r="87" spans="1:2" x14ac:dyDescent="0.25">
      <c r="A87" s="72" t="s">
        <v>84</v>
      </c>
      <c r="B87" s="73">
        <v>119537.22</v>
      </c>
    </row>
    <row r="88" spans="1:2" x14ac:dyDescent="0.25">
      <c r="A88" s="72" t="s">
        <v>85</v>
      </c>
      <c r="B88" s="73">
        <f>1127.97-1864.5/2</f>
        <v>195.72000000000003</v>
      </c>
    </row>
    <row r="89" spans="1:2" x14ac:dyDescent="0.25">
      <c r="A89" s="72" t="s">
        <v>86</v>
      </c>
      <c r="B89" s="73">
        <f>282.53+750</f>
        <v>1032.53</v>
      </c>
    </row>
    <row r="90" spans="1:2" ht="15.75" thickBot="1" x14ac:dyDescent="0.3">
      <c r="A90" s="74" t="s">
        <v>87</v>
      </c>
      <c r="B90" s="75">
        <f>SUM(B86:B89)</f>
        <v>146288.29999999999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Luke Devine</dc:creator>
  <cp:lastModifiedBy>Luke Devine</cp:lastModifiedBy>
  <dcterms:created xsi:type="dcterms:W3CDTF">2025-05-08T00:08:44Z</dcterms:created>
  <dcterms:modified xsi:type="dcterms:W3CDTF">2025-06-12T23:13:12Z</dcterms:modified>
</cp:coreProperties>
</file>